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6" i="1"/>
  <c r="H25"/>
  <c r="H24"/>
  <c r="H23"/>
  <c r="H22"/>
  <c r="H20"/>
  <c r="H19"/>
  <c r="H18"/>
  <c r="H17"/>
  <c r="H16"/>
  <c r="H15"/>
  <c r="G26"/>
  <c r="G25"/>
  <c r="G24"/>
  <c r="G23"/>
  <c r="G22"/>
  <c r="G20"/>
  <c r="G19"/>
  <c r="G18"/>
  <c r="G17"/>
  <c r="G16"/>
  <c r="G15"/>
  <c r="F26"/>
  <c r="F25"/>
  <c r="F24"/>
  <c r="F23"/>
  <c r="F22"/>
  <c r="F20"/>
  <c r="F19"/>
  <c r="F18"/>
  <c r="F17"/>
  <c r="F16"/>
  <c r="F15"/>
  <c r="E26"/>
  <c r="E25"/>
  <c r="E24"/>
  <c r="E23"/>
  <c r="E22"/>
  <c r="E20"/>
  <c r="E19"/>
  <c r="E18"/>
  <c r="E17"/>
  <c r="E16"/>
  <c r="E15"/>
  <c r="E10"/>
</calcChain>
</file>

<file path=xl/sharedStrings.xml><?xml version="1.0" encoding="utf-8"?>
<sst xmlns="http://schemas.openxmlformats.org/spreadsheetml/2006/main" count="38" uniqueCount="26">
  <si>
    <t>к отчету о результатах деятельности</t>
  </si>
  <si>
    <t>предусмотренных планом (тыс.руб)</t>
  </si>
  <si>
    <t>Наименование показателя</t>
  </si>
  <si>
    <t>Отчетный период</t>
  </si>
  <si>
    <t>план</t>
  </si>
  <si>
    <t>факт</t>
  </si>
  <si>
    <t>Приложение №2</t>
  </si>
  <si>
    <t xml:space="preserve">Суммы кассовых и плановых выплат (с учетомвосстановленных кассовых выплат) в разрезе выплат, </t>
  </si>
  <si>
    <t>211- заработная плата</t>
  </si>
  <si>
    <t xml:space="preserve">212- прочие выплаты  
</t>
  </si>
  <si>
    <t xml:space="preserve">213- начисления на выплаты по оплате труда  
</t>
  </si>
  <si>
    <t>221- услуги связи</t>
  </si>
  <si>
    <t>222- транспортные услуги</t>
  </si>
  <si>
    <t>223- коммунальные услуги</t>
  </si>
  <si>
    <t>225-работы, услуги по содержанию имущества</t>
  </si>
  <si>
    <t>226-прочие работы, услуги</t>
  </si>
  <si>
    <t>290- прочие расходы</t>
  </si>
  <si>
    <t xml:space="preserve">310-основных средств </t>
  </si>
  <si>
    <t>340-материальных запасов</t>
  </si>
  <si>
    <t>Собственные доходы учреждения всего, в том числе:</t>
  </si>
  <si>
    <t>Субсидии на выполнение государственного задания всего, в том числе:</t>
  </si>
  <si>
    <t>224-аренная плата</t>
  </si>
  <si>
    <t>ТОГБУ "НМБ" за 2013 год</t>
  </si>
  <si>
    <t>-</t>
  </si>
  <si>
    <t>Субсидии на иные цели в том числе:</t>
  </si>
  <si>
    <t>Предшествующий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</si>
</sst>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9" applyNumberFormat="1" applyFont="1" applyFill="1" applyBorder="1" applyAlignment="1">
      <alignment horizontal="center" shrinkToFit="1"/>
    </xf>
    <xf numFmtId="164" fontId="6" fillId="0" borderId="1" xfId="10" applyNumberFormat="1" applyFont="1" applyFill="1" applyBorder="1" applyAlignment="1">
      <alignment horizontal="center" shrinkToFit="1"/>
    </xf>
    <xf numFmtId="164" fontId="2" fillId="0" borderId="0" xfId="0" applyNumberFormat="1" applyFont="1" applyFill="1"/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21" applyNumberFormat="1" applyFont="1" applyFill="1" applyBorder="1" applyAlignment="1">
      <alignment horizontal="center" shrinkToFit="1"/>
    </xf>
    <xf numFmtId="164" fontId="8" fillId="0" borderId="1" xfId="22" applyNumberFormat="1" applyFont="1" applyFill="1" applyBorder="1" applyAlignment="1">
      <alignment horizontal="center" shrinkToFit="1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25" applyNumberFormat="1" applyFont="1" applyFill="1" applyBorder="1" applyAlignment="1">
      <alignment horizontal="center" shrinkToFit="1"/>
    </xf>
    <xf numFmtId="164" fontId="8" fillId="0" borderId="1" xfId="26" applyNumberFormat="1" applyFont="1" applyFill="1" applyBorder="1" applyAlignment="1">
      <alignment horizontal="center" shrinkToFit="1"/>
    </xf>
    <xf numFmtId="164" fontId="8" fillId="0" borderId="1" xfId="27" applyNumberFormat="1" applyFont="1" applyFill="1" applyBorder="1" applyAlignment="1">
      <alignment horizontal="center" shrinkToFit="1"/>
    </xf>
    <xf numFmtId="164" fontId="8" fillId="0" borderId="1" xfId="28" applyNumberFormat="1" applyFont="1" applyFill="1" applyBorder="1" applyAlignment="1">
      <alignment horizontal="center" shrinkToFit="1"/>
    </xf>
    <xf numFmtId="164" fontId="8" fillId="0" borderId="7" xfId="70" applyNumberFormat="1" applyFont="1" applyFill="1" applyBorder="1" applyAlignment="1">
      <alignment horizontal="center" shrinkToFit="1"/>
    </xf>
    <xf numFmtId="164" fontId="8" fillId="0" borderId="7" xfId="71" applyNumberFormat="1" applyFont="1" applyFill="1" applyBorder="1" applyAlignment="1">
      <alignment horizontal="center" shrinkToFit="1"/>
    </xf>
    <xf numFmtId="164" fontId="8" fillId="0" borderId="7" xfId="72" applyNumberFormat="1" applyFont="1" applyFill="1" applyBorder="1" applyAlignment="1">
      <alignment horizontal="center" shrinkToFit="1"/>
    </xf>
    <xf numFmtId="164" fontId="8" fillId="0" borderId="7" xfId="73" applyNumberFormat="1" applyFont="1" applyFill="1" applyBorder="1" applyAlignment="1">
      <alignment horizontal="center" shrinkToFit="1"/>
    </xf>
    <xf numFmtId="164" fontId="8" fillId="0" borderId="7" xfId="74" applyNumberFormat="1" applyFont="1" applyFill="1" applyBorder="1" applyAlignment="1">
      <alignment horizontal="center" shrinkToFit="1"/>
    </xf>
    <xf numFmtId="164" fontId="8" fillId="0" borderId="7" xfId="75" applyNumberFormat="1" applyFont="1" applyFill="1" applyBorder="1" applyAlignment="1">
      <alignment horizontal="center" shrinkToFit="1"/>
    </xf>
    <xf numFmtId="164" fontId="8" fillId="0" borderId="7" xfId="76" applyNumberFormat="1" applyFont="1" applyFill="1" applyBorder="1" applyAlignment="1">
      <alignment horizontal="center" shrinkToFit="1"/>
    </xf>
    <xf numFmtId="164" fontId="8" fillId="0" borderId="7" xfId="77" applyNumberFormat="1" applyFont="1" applyFill="1" applyBorder="1" applyAlignment="1">
      <alignment horizontal="center" shrinkToFit="1"/>
    </xf>
    <xf numFmtId="164" fontId="8" fillId="0" borderId="7" xfId="78" applyNumberFormat="1" applyFont="1" applyFill="1" applyBorder="1" applyAlignment="1">
      <alignment horizontal="center" shrinkToFit="1"/>
    </xf>
    <xf numFmtId="164" fontId="8" fillId="0" borderId="7" xfId="79" applyNumberFormat="1" applyFont="1" applyFill="1" applyBorder="1" applyAlignment="1">
      <alignment horizontal="center" shrinkToFit="1"/>
    </xf>
    <xf numFmtId="164" fontId="8" fillId="0" borderId="7" xfId="80" applyNumberFormat="1" applyFont="1" applyFill="1" applyBorder="1" applyAlignment="1">
      <alignment horizontal="center" shrinkToFit="1"/>
    </xf>
    <xf numFmtId="164" fontId="8" fillId="0" borderId="7" xfId="81" applyNumberFormat="1" applyFont="1" applyFill="1" applyBorder="1" applyAlignment="1">
      <alignment horizontal="center" shrinkToFit="1"/>
    </xf>
    <xf numFmtId="164" fontId="8" fillId="0" borderId="1" xfId="35" applyNumberFormat="1" applyFont="1" applyFill="1" applyBorder="1" applyAlignment="1">
      <alignment horizontal="center" shrinkToFit="1"/>
    </xf>
    <xf numFmtId="164" fontId="8" fillId="0" borderId="1" xfId="36" applyNumberFormat="1" applyFont="1" applyFill="1" applyBorder="1" applyAlignment="1">
      <alignment horizontal="center" shrinkToFit="1"/>
    </xf>
    <xf numFmtId="164" fontId="8" fillId="0" borderId="7" xfId="82" applyNumberFormat="1" applyFont="1" applyFill="1" applyBorder="1" applyAlignment="1">
      <alignment horizontal="center" shrinkToFit="1"/>
    </xf>
    <xf numFmtId="164" fontId="8" fillId="0" borderId="7" xfId="83" applyNumberFormat="1" applyFont="1" applyFill="1" applyBorder="1" applyAlignment="1">
      <alignment horizontal="center" shrinkToFit="1"/>
    </xf>
    <xf numFmtId="164" fontId="8" fillId="0" borderId="7" xfId="84" applyNumberFormat="1" applyFont="1" applyFill="1" applyBorder="1" applyAlignment="1">
      <alignment horizontal="center" shrinkToFit="1"/>
    </xf>
    <xf numFmtId="164" fontId="8" fillId="0" borderId="7" xfId="85" applyNumberFormat="1" applyFont="1" applyFill="1" applyBorder="1" applyAlignment="1">
      <alignment horizontal="center" shrinkToFit="1"/>
    </xf>
    <xf numFmtId="164" fontId="8" fillId="0" borderId="7" xfId="86" applyNumberFormat="1" applyFont="1" applyFill="1" applyBorder="1" applyAlignment="1">
      <alignment horizontal="center" shrinkToFit="1"/>
    </xf>
    <xf numFmtId="164" fontId="8" fillId="0" borderId="7" xfId="87" applyNumberFormat="1" applyFont="1" applyFill="1" applyBorder="1" applyAlignment="1">
      <alignment horizontal="center" shrinkToFit="1"/>
    </xf>
    <xf numFmtId="164" fontId="8" fillId="0" borderId="7" xfId="88" applyNumberFormat="1" applyFont="1" applyFill="1" applyBorder="1" applyAlignment="1">
      <alignment horizontal="center" shrinkToFit="1"/>
    </xf>
    <xf numFmtId="164" fontId="8" fillId="0" borderId="7" xfId="89" applyNumberFormat="1" applyFont="1" applyFill="1" applyBorder="1" applyAlignment="1">
      <alignment horizontal="center" shrinkToFit="1"/>
    </xf>
    <xf numFmtId="164" fontId="8" fillId="0" borderId="7" xfId="90" applyNumberFormat="1" applyFont="1" applyFill="1" applyBorder="1" applyAlignment="1">
      <alignment horizontal="center" shrinkToFit="1"/>
    </xf>
    <xf numFmtId="164" fontId="8" fillId="0" borderId="7" xfId="91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</cellXfs>
  <cellStyles count="92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37" xfId="36"/>
    <cellStyle name="Обычный 38" xfId="37"/>
    <cellStyle name="Обычный 39" xfId="38"/>
    <cellStyle name="Обычный 4" xfId="3"/>
    <cellStyle name="Обычный 40" xfId="39"/>
    <cellStyle name="Обычный 41" xfId="40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6"/>
    <cellStyle name="Обычный 48" xfId="47"/>
    <cellStyle name="Обычный 49" xfId="48"/>
    <cellStyle name="Обычный 5" xfId="4"/>
    <cellStyle name="Обычный 50" xfId="49"/>
    <cellStyle name="Обычный 51" xfId="50"/>
    <cellStyle name="Обычный 52" xfId="51"/>
    <cellStyle name="Обычный 53" xfId="52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5"/>
    <cellStyle name="Обычный 60" xfId="59"/>
    <cellStyle name="Обычный 61" xfId="60"/>
    <cellStyle name="Обычный 62" xfId="61"/>
    <cellStyle name="Обычный 63" xfId="62"/>
    <cellStyle name="Обычный 64" xfId="63"/>
    <cellStyle name="Обычный 65" xfId="64"/>
    <cellStyle name="Обычный 66" xfId="65"/>
    <cellStyle name="Обычный 67" xfId="66"/>
    <cellStyle name="Обычный 68" xfId="67"/>
    <cellStyle name="Обычный 69" xfId="68"/>
    <cellStyle name="Обычный 7" xfId="6"/>
    <cellStyle name="Обычный 70" xfId="69"/>
    <cellStyle name="Обычный 71" xfId="70"/>
    <cellStyle name="Обычный 72" xfId="71"/>
    <cellStyle name="Обычный 73" xfId="72"/>
    <cellStyle name="Обычный 74" xfId="73"/>
    <cellStyle name="Обычный 75" xfId="74"/>
    <cellStyle name="Обычный 76" xfId="75"/>
    <cellStyle name="Обычный 77" xfId="76"/>
    <cellStyle name="Обычный 78" xfId="77"/>
    <cellStyle name="Обычный 79" xfId="78"/>
    <cellStyle name="Обычный 8" xfId="7"/>
    <cellStyle name="Обычный 80" xfId="79"/>
    <cellStyle name="Обычный 81" xfId="80"/>
    <cellStyle name="Обычный 82" xfId="81"/>
    <cellStyle name="Обычный 83" xfId="82"/>
    <cellStyle name="Обычный 84" xfId="83"/>
    <cellStyle name="Обычный 85" xfId="84"/>
    <cellStyle name="Обычный 86" xfId="85"/>
    <cellStyle name="Обычный 87" xfId="86"/>
    <cellStyle name="Обычный 88" xfId="87"/>
    <cellStyle name="Обычный 89" xfId="88"/>
    <cellStyle name="Обычный 9" xfId="8"/>
    <cellStyle name="Обычный 90" xfId="89"/>
    <cellStyle name="Обычный 91" xfId="90"/>
    <cellStyle name="Обычный 9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D3" sqref="D3"/>
    </sheetView>
  </sheetViews>
  <sheetFormatPr defaultRowHeight="18.75"/>
  <cols>
    <col min="1" max="3" width="8.85546875" style="1"/>
    <col min="4" max="4" width="39.7109375" style="1" customWidth="1"/>
    <col min="5" max="5" width="22.42578125" style="1" customWidth="1"/>
    <col min="6" max="6" width="18.42578125" style="1" customWidth="1"/>
    <col min="7" max="7" width="20.28515625" style="1" customWidth="1"/>
    <col min="8" max="8" width="20.42578125" style="1" customWidth="1"/>
    <col min="9" max="16384" width="9.140625" style="1"/>
  </cols>
  <sheetData>
    <row r="1" spans="1:12">
      <c r="G1" s="49" t="s">
        <v>6</v>
      </c>
      <c r="H1" s="49"/>
      <c r="I1" s="50"/>
      <c r="J1" s="50"/>
      <c r="K1" s="50"/>
      <c r="L1" s="50"/>
    </row>
    <row r="2" spans="1:12">
      <c r="G2" s="49" t="s">
        <v>0</v>
      </c>
      <c r="H2" s="49"/>
      <c r="I2" s="50"/>
      <c r="J2" s="50"/>
      <c r="K2" s="50"/>
      <c r="L2" s="50"/>
    </row>
    <row r="3" spans="1:12">
      <c r="G3" s="49" t="s">
        <v>22</v>
      </c>
      <c r="H3" s="49"/>
      <c r="I3" s="50"/>
      <c r="J3" s="50"/>
      <c r="K3" s="50"/>
      <c r="L3" s="50"/>
    </row>
    <row r="5" spans="1:12">
      <c r="A5" s="48" t="s">
        <v>7</v>
      </c>
      <c r="B5" s="48"/>
      <c r="C5" s="48"/>
      <c r="D5" s="48"/>
      <c r="E5" s="48"/>
      <c r="F5" s="48"/>
      <c r="G5" s="48"/>
      <c r="H5" s="48"/>
      <c r="I5" s="2"/>
      <c r="J5" s="2"/>
      <c r="K5" s="2"/>
      <c r="L5" s="2"/>
    </row>
    <row r="6" spans="1:12">
      <c r="A6" s="48" t="s">
        <v>1</v>
      </c>
      <c r="B6" s="48"/>
      <c r="C6" s="48"/>
      <c r="D6" s="48"/>
      <c r="E6" s="48"/>
      <c r="F6" s="48"/>
      <c r="G6" s="48"/>
      <c r="H6" s="48"/>
      <c r="I6" s="2"/>
      <c r="J6" s="2"/>
      <c r="K6" s="2"/>
      <c r="L6" s="2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3.6" customHeight="1">
      <c r="A8" s="43" t="s">
        <v>2</v>
      </c>
      <c r="B8" s="43"/>
      <c r="C8" s="43"/>
      <c r="D8" s="43"/>
      <c r="E8" s="47" t="s">
        <v>25</v>
      </c>
      <c r="F8" s="47"/>
      <c r="G8" s="43" t="s">
        <v>3</v>
      </c>
      <c r="H8" s="43"/>
    </row>
    <row r="9" spans="1:12">
      <c r="A9" s="43"/>
      <c r="B9" s="43"/>
      <c r="C9" s="43"/>
      <c r="D9" s="43"/>
      <c r="E9" s="4" t="s">
        <v>4</v>
      </c>
      <c r="F9" s="4" t="s">
        <v>5</v>
      </c>
      <c r="G9" s="4" t="s">
        <v>4</v>
      </c>
      <c r="H9" s="4" t="s">
        <v>5</v>
      </c>
    </row>
    <row r="10" spans="1:12" ht="36.75" customHeight="1">
      <c r="A10" s="44" t="s">
        <v>19</v>
      </c>
      <c r="B10" s="45"/>
      <c r="C10" s="45"/>
      <c r="D10" s="46"/>
      <c r="E10" s="5">
        <f>E11+E12</f>
        <v>15.600000000000001</v>
      </c>
      <c r="F10" s="5">
        <v>15.6</v>
      </c>
      <c r="G10" s="6">
        <v>19.100000000000001</v>
      </c>
      <c r="H10" s="7">
        <v>10</v>
      </c>
      <c r="I10" s="8"/>
    </row>
    <row r="11" spans="1:12">
      <c r="A11" s="51" t="s">
        <v>15</v>
      </c>
      <c r="B11" s="52"/>
      <c r="C11" s="52"/>
      <c r="D11" s="52"/>
      <c r="E11" s="9">
        <v>10.8</v>
      </c>
      <c r="F11" s="9">
        <v>10.8</v>
      </c>
      <c r="G11" s="10">
        <v>3</v>
      </c>
      <c r="H11" s="11">
        <v>3</v>
      </c>
    </row>
    <row r="12" spans="1:12">
      <c r="A12" s="57" t="s">
        <v>17</v>
      </c>
      <c r="B12" s="58"/>
      <c r="C12" s="58"/>
      <c r="D12" s="58"/>
      <c r="E12" s="12">
        <v>4.8</v>
      </c>
      <c r="F12" s="12">
        <v>4.8</v>
      </c>
      <c r="G12" s="13">
        <v>7</v>
      </c>
      <c r="H12" s="14">
        <v>7</v>
      </c>
    </row>
    <row r="13" spans="1:12">
      <c r="A13" s="57" t="s">
        <v>18</v>
      </c>
      <c r="B13" s="58"/>
      <c r="C13" s="58"/>
      <c r="D13" s="58"/>
      <c r="E13" s="12" t="s">
        <v>23</v>
      </c>
      <c r="F13" s="12" t="s">
        <v>23</v>
      </c>
      <c r="G13" s="15">
        <v>9.1</v>
      </c>
      <c r="H13" s="16" t="s">
        <v>23</v>
      </c>
    </row>
    <row r="14" spans="1:12" ht="39" customHeight="1">
      <c r="A14" s="63" t="s">
        <v>20</v>
      </c>
      <c r="B14" s="64"/>
      <c r="C14" s="64"/>
      <c r="D14" s="65"/>
      <c r="E14" s="5">
        <v>10596.6</v>
      </c>
      <c r="F14" s="5">
        <v>10526.6</v>
      </c>
      <c r="G14" s="5">
        <v>12788.7</v>
      </c>
      <c r="H14" s="5">
        <v>12164.1</v>
      </c>
    </row>
    <row r="15" spans="1:12">
      <c r="A15" s="53" t="s">
        <v>8</v>
      </c>
      <c r="B15" s="54"/>
      <c r="C15" s="54"/>
      <c r="D15" s="54"/>
      <c r="E15" s="12">
        <f>6301249.56/1000</f>
        <v>6301.2495599999993</v>
      </c>
      <c r="F15" s="12">
        <f>6301249.56/1000</f>
        <v>6301.2495599999993</v>
      </c>
      <c r="G15" s="17">
        <f>7695120/1000</f>
        <v>7695.12</v>
      </c>
      <c r="H15" s="18">
        <f>7266070.03/1000</f>
        <v>7266.0700299999999</v>
      </c>
    </row>
    <row r="16" spans="1:12">
      <c r="A16" s="51" t="s">
        <v>9</v>
      </c>
      <c r="B16" s="58"/>
      <c r="C16" s="58"/>
      <c r="D16" s="58"/>
      <c r="E16" s="12">
        <f>3500/1000</f>
        <v>3.5</v>
      </c>
      <c r="F16" s="12">
        <f>2200/1000</f>
        <v>2.2000000000000002</v>
      </c>
      <c r="G16" s="19">
        <f>1519.64/1000</f>
        <v>1.5196400000000001</v>
      </c>
      <c r="H16" s="20">
        <f>1519.64/1000</f>
        <v>1.5196400000000001</v>
      </c>
    </row>
    <row r="17" spans="1:8">
      <c r="A17" s="51" t="s">
        <v>10</v>
      </c>
      <c r="B17" s="58"/>
      <c r="C17" s="58"/>
      <c r="D17" s="58"/>
      <c r="E17" s="12">
        <f>1854600/1000</f>
        <v>1854.6</v>
      </c>
      <c r="F17" s="12">
        <f>1798952.38/1000</f>
        <v>1798.9523799999999</v>
      </c>
      <c r="G17" s="21">
        <f>2315200/1000</f>
        <v>2315.1999999999998</v>
      </c>
      <c r="H17" s="22">
        <f>2119634.6/1000</f>
        <v>2119.6346000000003</v>
      </c>
    </row>
    <row r="18" spans="1:8">
      <c r="A18" s="57" t="s">
        <v>11</v>
      </c>
      <c r="B18" s="58"/>
      <c r="C18" s="58"/>
      <c r="D18" s="58"/>
      <c r="E18" s="12">
        <f>48746.05/1000</f>
        <v>48.746050000000004</v>
      </c>
      <c r="F18" s="12">
        <f>48746.05/1000</f>
        <v>48.746050000000004</v>
      </c>
      <c r="G18" s="23">
        <f>54300/1000</f>
        <v>54.3</v>
      </c>
      <c r="H18" s="24">
        <f>54300/1000</f>
        <v>54.3</v>
      </c>
    </row>
    <row r="19" spans="1:8">
      <c r="A19" s="57" t="s">
        <v>12</v>
      </c>
      <c r="B19" s="58"/>
      <c r="C19" s="58"/>
      <c r="D19" s="58"/>
      <c r="E19" s="12">
        <f>39340.89/1000</f>
        <v>39.340890000000002</v>
      </c>
      <c r="F19" s="12">
        <f>39340.89/1000</f>
        <v>39.340890000000002</v>
      </c>
      <c r="G19" s="25">
        <f>47109.95/1000</f>
        <v>47.109949999999998</v>
      </c>
      <c r="H19" s="26">
        <f>47109.95/1000</f>
        <v>47.109949999999998</v>
      </c>
    </row>
    <row r="20" spans="1:8">
      <c r="A20" s="57" t="s">
        <v>13</v>
      </c>
      <c r="B20" s="58"/>
      <c r="C20" s="58"/>
      <c r="D20" s="58"/>
      <c r="E20" s="12">
        <f>127122.48/1000</f>
        <v>127.12248</v>
      </c>
      <c r="F20" s="12">
        <f>114099.92/1000</f>
        <v>114.09992</v>
      </c>
      <c r="G20" s="27">
        <f>78600/1000</f>
        <v>78.599999999999994</v>
      </c>
      <c r="H20" s="28">
        <f>78600/1000</f>
        <v>78.599999999999994</v>
      </c>
    </row>
    <row r="21" spans="1:8">
      <c r="A21" s="57" t="s">
        <v>21</v>
      </c>
      <c r="B21" s="58"/>
      <c r="C21" s="58"/>
      <c r="D21" s="59"/>
      <c r="E21" s="12" t="s">
        <v>23</v>
      </c>
      <c r="F21" s="12" t="s">
        <v>23</v>
      </c>
      <c r="G21" s="29" t="s">
        <v>23</v>
      </c>
      <c r="H21" s="30" t="s">
        <v>23</v>
      </c>
    </row>
    <row r="22" spans="1:8">
      <c r="A22" s="57" t="s">
        <v>14</v>
      </c>
      <c r="B22" s="58"/>
      <c r="C22" s="58"/>
      <c r="D22" s="58"/>
      <c r="E22" s="12">
        <f>37063.6/1000</f>
        <v>37.063600000000001</v>
      </c>
      <c r="F22" s="12">
        <f>37063.6/1000</f>
        <v>37.063600000000001</v>
      </c>
      <c r="G22" s="31">
        <f>61180.32/1000</f>
        <v>61.180320000000002</v>
      </c>
      <c r="H22" s="32">
        <f>61180.32/1000</f>
        <v>61.180320000000002</v>
      </c>
    </row>
    <row r="23" spans="1:8">
      <c r="A23" s="53" t="s">
        <v>15</v>
      </c>
      <c r="B23" s="54"/>
      <c r="C23" s="54"/>
      <c r="D23" s="54"/>
      <c r="E23" s="12">
        <f>948119.45/1000</f>
        <v>948.11944999999992</v>
      </c>
      <c r="F23" s="12">
        <f>948119.45/1000</f>
        <v>948.11944999999992</v>
      </c>
      <c r="G23" s="33">
        <f>995788.2/1000</f>
        <v>995.78819999999996</v>
      </c>
      <c r="H23" s="34">
        <f>995788.2/1000</f>
        <v>995.78819999999996</v>
      </c>
    </row>
    <row r="24" spans="1:8">
      <c r="A24" s="55" t="s">
        <v>16</v>
      </c>
      <c r="B24" s="56"/>
      <c r="C24" s="56"/>
      <c r="D24" s="56"/>
      <c r="E24" s="12">
        <f>8660/1000</f>
        <v>8.66</v>
      </c>
      <c r="F24" s="12">
        <f>8660/1000</f>
        <v>8.66</v>
      </c>
      <c r="G24" s="35">
        <f>17501.21/1000</f>
        <v>17.50121</v>
      </c>
      <c r="H24" s="36">
        <f>17501.21/1000</f>
        <v>17.50121</v>
      </c>
    </row>
    <row r="25" spans="1:8">
      <c r="A25" s="57" t="s">
        <v>17</v>
      </c>
      <c r="B25" s="58"/>
      <c r="C25" s="58"/>
      <c r="D25" s="58"/>
      <c r="E25" s="12">
        <f>965415.52/1000</f>
        <v>965.41552000000001</v>
      </c>
      <c r="F25" s="12">
        <f>965415.52/1000</f>
        <v>965.41552000000001</v>
      </c>
      <c r="G25" s="37">
        <f>1282209.34/1000</f>
        <v>1282.2093400000001</v>
      </c>
      <c r="H25" s="38">
        <f>1282209.34/1000</f>
        <v>1282.2093400000001</v>
      </c>
    </row>
    <row r="26" spans="1:8">
      <c r="A26" s="66" t="s">
        <v>18</v>
      </c>
      <c r="B26" s="67"/>
      <c r="C26" s="67"/>
      <c r="D26" s="67"/>
      <c r="E26" s="12">
        <f>262782.45/1000</f>
        <v>262.78245000000004</v>
      </c>
      <c r="F26" s="12">
        <f>262782.45/1000</f>
        <v>262.78245000000004</v>
      </c>
      <c r="G26" s="39">
        <f>240141.52/1000</f>
        <v>240.14151999999999</v>
      </c>
      <c r="H26" s="40">
        <f>240141.52/1000</f>
        <v>240.14151999999999</v>
      </c>
    </row>
    <row r="27" spans="1:8">
      <c r="A27" s="60" t="s">
        <v>24</v>
      </c>
      <c r="B27" s="61"/>
      <c r="C27" s="61"/>
      <c r="D27" s="62"/>
      <c r="E27" s="41">
        <v>45.1</v>
      </c>
      <c r="F27" s="41">
        <v>45.1</v>
      </c>
      <c r="G27" s="5">
        <v>51.9</v>
      </c>
      <c r="H27" s="5">
        <v>51.9</v>
      </c>
    </row>
    <row r="28" spans="1:8">
      <c r="A28" s="51" t="s">
        <v>9</v>
      </c>
      <c r="B28" s="58"/>
      <c r="C28" s="58"/>
      <c r="D28" s="58"/>
      <c r="E28" s="42">
        <v>45.1</v>
      </c>
      <c r="F28" s="42">
        <v>45.1</v>
      </c>
      <c r="G28" s="12">
        <v>51.9</v>
      </c>
      <c r="H28" s="12">
        <v>51.9</v>
      </c>
    </row>
  </sheetData>
  <mergeCells count="30">
    <mergeCell ref="A27:D27"/>
    <mergeCell ref="A28:D28"/>
    <mergeCell ref="A13:D13"/>
    <mergeCell ref="A15:D15"/>
    <mergeCell ref="A16:D16"/>
    <mergeCell ref="A17:D17"/>
    <mergeCell ref="A18:D18"/>
    <mergeCell ref="A22:D22"/>
    <mergeCell ref="A14:D14"/>
    <mergeCell ref="A26:D26"/>
    <mergeCell ref="A25:D25"/>
    <mergeCell ref="A11:D11"/>
    <mergeCell ref="A23:D23"/>
    <mergeCell ref="A24:D24"/>
    <mergeCell ref="A21:D21"/>
    <mergeCell ref="A12:D12"/>
    <mergeCell ref="A19:D19"/>
    <mergeCell ref="A20:D20"/>
    <mergeCell ref="G1:H1"/>
    <mergeCell ref="I1:L1"/>
    <mergeCell ref="G2:H2"/>
    <mergeCell ref="I2:L2"/>
    <mergeCell ref="G3:H3"/>
    <mergeCell ref="I3:L3"/>
    <mergeCell ref="G8:H8"/>
    <mergeCell ref="A10:D10"/>
    <mergeCell ref="E8:F8"/>
    <mergeCell ref="A5:H5"/>
    <mergeCell ref="A6:H6"/>
    <mergeCell ref="A8:D9"/>
  </mergeCells>
  <pageMargins left="0.70866141732283472" right="0.70866141732283472" top="0.74803149606299213" bottom="0.74803149606299213" header="0.31496062992125984" footer="0.31496062992125984"/>
  <pageSetup paperSize="9" scale="47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2014-04-17T07:59:48Z</dcterms:modified>
</cp:coreProperties>
</file>